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rant\Общая\Волкова Е.В\Закупки по 223-ФЗ\2022\Электронный аукцион\Спец.одежда\Электронный аукцион_марта\"/>
    </mc:Choice>
  </mc:AlternateContent>
  <bookViews>
    <workbookView xWindow="0" yWindow="0" windowWidth="2010" windowHeight="13260"/>
  </bookViews>
  <sheets>
    <sheet name="Расчет цены" sheetId="2" r:id="rId1"/>
    <sheet name="Расчет цены (2)" sheetId="3" r:id="rId2"/>
  </sheets>
  <definedNames>
    <definedName name="_xlnm.Print_Area" localSheetId="0">'Расчет цены'!$A$1:$R$26</definedName>
    <definedName name="_xlnm.Print_Area" localSheetId="1">'Расчет цены (2)'!$A$1:$R$29</definedName>
  </definedNames>
  <calcPr calcId="162913"/>
</workbook>
</file>

<file path=xl/calcChain.xml><?xml version="1.0" encoding="utf-8"?>
<calcChain xmlns="http://schemas.openxmlformats.org/spreadsheetml/2006/main">
  <c r="O15" i="2" l="1"/>
  <c r="P15" i="2" s="1"/>
  <c r="Q15" i="2" s="1"/>
  <c r="R15" i="2" s="1"/>
  <c r="L15" i="2"/>
  <c r="M15" i="2" s="1"/>
  <c r="N15" i="2" s="1"/>
  <c r="O12" i="2"/>
  <c r="P12" i="2" s="1"/>
  <c r="Q12" i="2" s="1"/>
  <c r="R12" i="2" s="1"/>
  <c r="L12" i="2"/>
  <c r="M12" i="2" s="1"/>
  <c r="N12" i="2" s="1"/>
  <c r="O10" i="2" l="1"/>
  <c r="P10" i="2" s="1"/>
  <c r="Q10" i="2" s="1"/>
  <c r="R10" i="2" s="1"/>
  <c r="L10" i="2"/>
  <c r="M10" i="2" s="1"/>
  <c r="N10" i="2" s="1"/>
  <c r="U10" i="3" l="1"/>
  <c r="U11" i="3"/>
  <c r="U12" i="3"/>
  <c r="U13" i="3"/>
  <c r="U14" i="3"/>
  <c r="U15" i="3"/>
  <c r="U16" i="3"/>
  <c r="U17" i="3"/>
  <c r="U18" i="3"/>
  <c r="U19" i="3"/>
  <c r="U20" i="3"/>
  <c r="U9" i="3"/>
  <c r="T10" i="3"/>
  <c r="T11" i="3"/>
  <c r="T12" i="3"/>
  <c r="T13" i="3"/>
  <c r="T14" i="3"/>
  <c r="T15" i="3"/>
  <c r="T16" i="3"/>
  <c r="T17" i="3"/>
  <c r="T18" i="3"/>
  <c r="T19" i="3"/>
  <c r="T20" i="3"/>
  <c r="T9" i="3"/>
  <c r="S14" i="3"/>
  <c r="S12" i="3"/>
  <c r="S11" i="3"/>
  <c r="S10" i="3"/>
  <c r="S9" i="3"/>
  <c r="S13" i="3"/>
  <c r="S15" i="3"/>
  <c r="S16" i="3"/>
  <c r="S17" i="3"/>
  <c r="S18" i="3"/>
  <c r="S19" i="3"/>
  <c r="S20" i="3"/>
  <c r="P20" i="3"/>
  <c r="Q20" i="3" s="1"/>
  <c r="R20" i="3" s="1"/>
  <c r="O20" i="3"/>
  <c r="L20" i="3"/>
  <c r="M20" i="3" s="1"/>
  <c r="N20" i="3" s="1"/>
  <c r="O19" i="3"/>
  <c r="P19" i="3" s="1"/>
  <c r="Q19" i="3" s="1"/>
  <c r="R19" i="3" s="1"/>
  <c r="M19" i="3"/>
  <c r="N19" i="3" s="1"/>
  <c r="L19" i="3"/>
  <c r="P18" i="3"/>
  <c r="Q18" i="3" s="1"/>
  <c r="R18" i="3" s="1"/>
  <c r="O18" i="3"/>
  <c r="L18" i="3"/>
  <c r="M18" i="3" s="1"/>
  <c r="N18" i="3" s="1"/>
  <c r="O17" i="3"/>
  <c r="P17" i="3" s="1"/>
  <c r="Q17" i="3" s="1"/>
  <c r="R17" i="3" s="1"/>
  <c r="M17" i="3"/>
  <c r="N17" i="3" s="1"/>
  <c r="L17" i="3"/>
  <c r="P16" i="3"/>
  <c r="Q16" i="3" s="1"/>
  <c r="R16" i="3" s="1"/>
  <c r="O16" i="3"/>
  <c r="L16" i="3"/>
  <c r="M16" i="3" s="1"/>
  <c r="N16" i="3" s="1"/>
  <c r="O15" i="3"/>
  <c r="P15" i="3" s="1"/>
  <c r="Q15" i="3" s="1"/>
  <c r="R15" i="3" s="1"/>
  <c r="M15" i="3"/>
  <c r="N15" i="3" s="1"/>
  <c r="L15" i="3"/>
  <c r="P14" i="3"/>
  <c r="Q14" i="3" s="1"/>
  <c r="R14" i="3" s="1"/>
  <c r="O14" i="3"/>
  <c r="L14" i="3"/>
  <c r="M14" i="3" s="1"/>
  <c r="N14" i="3" s="1"/>
  <c r="O13" i="3"/>
  <c r="P13" i="3" s="1"/>
  <c r="Q13" i="3" s="1"/>
  <c r="R13" i="3" s="1"/>
  <c r="M13" i="3"/>
  <c r="N13" i="3" s="1"/>
  <c r="L13" i="3"/>
  <c r="P12" i="3"/>
  <c r="Q12" i="3" s="1"/>
  <c r="R12" i="3" s="1"/>
  <c r="O12" i="3"/>
  <c r="L12" i="3"/>
  <c r="M12" i="3" s="1"/>
  <c r="N12" i="3" s="1"/>
  <c r="O11" i="3"/>
  <c r="P11" i="3" s="1"/>
  <c r="Q11" i="3" s="1"/>
  <c r="R11" i="3" s="1"/>
  <c r="M11" i="3"/>
  <c r="N11" i="3" s="1"/>
  <c r="L11" i="3"/>
  <c r="P10" i="3"/>
  <c r="Q10" i="3" s="1"/>
  <c r="R10" i="3" s="1"/>
  <c r="O10" i="3"/>
  <c r="L10" i="3"/>
  <c r="M10" i="3" s="1"/>
  <c r="N10" i="3" s="1"/>
  <c r="O9" i="3"/>
  <c r="P9" i="3" s="1"/>
  <c r="Q9" i="3" s="1"/>
  <c r="R9" i="3" s="1"/>
  <c r="R21" i="3" s="1"/>
  <c r="L25" i="3" s="1"/>
  <c r="M9" i="3"/>
  <c r="N9" i="3" s="1"/>
  <c r="L9" i="3"/>
  <c r="O17" i="2"/>
  <c r="O16" i="2"/>
  <c r="O14" i="2"/>
  <c r="O13" i="2"/>
  <c r="O11" i="2"/>
  <c r="O9" i="2"/>
  <c r="L17" i="2"/>
  <c r="L16" i="2"/>
  <c r="L14" i="2"/>
  <c r="L13" i="2"/>
  <c r="L11" i="2"/>
  <c r="L9" i="2"/>
  <c r="P14" i="2" l="1"/>
  <c r="Q14" i="2" s="1"/>
  <c r="R14" i="2" s="1"/>
  <c r="M14" i="2"/>
  <c r="N14" i="2" s="1"/>
  <c r="P13" i="2"/>
  <c r="Q13" i="2" s="1"/>
  <c r="R13" i="2" s="1"/>
  <c r="M13" i="2"/>
  <c r="N13" i="2" s="1"/>
  <c r="M17" i="2"/>
  <c r="N17" i="2" s="1"/>
  <c r="P17" i="2"/>
  <c r="Q17" i="2" s="1"/>
  <c r="R17" i="2" s="1"/>
  <c r="P16" i="2" l="1"/>
  <c r="Q16" i="2" s="1"/>
  <c r="R16" i="2" s="1"/>
  <c r="M16" i="2"/>
  <c r="N16" i="2" s="1"/>
  <c r="P11" i="2"/>
  <c r="Q11" i="2" s="1"/>
  <c r="R11" i="2" s="1"/>
  <c r="M11" i="2"/>
  <c r="N11" i="2" s="1"/>
  <c r="P9" i="2"/>
  <c r="Q9" i="2" s="1"/>
  <c r="R9" i="2" s="1"/>
  <c r="M9" i="2"/>
  <c r="N9" i="2" s="1"/>
  <c r="R18" i="2" l="1"/>
  <c r="E19" i="2" s="1"/>
  <c r="L22" i="2" l="1"/>
</calcChain>
</file>

<file path=xl/sharedStrings.xml><?xml version="1.0" encoding="utf-8"?>
<sst xmlns="http://schemas.openxmlformats.org/spreadsheetml/2006/main" count="114" uniqueCount="59">
  <si>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</si>
  <si>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</si>
  <si>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</si>
  <si>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</si>
  <si>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</si>
  <si>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</si>
  <si>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</si>
  <si>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</si>
  <si>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</si>
  <si>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</si>
  <si>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</si>
  <si>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</si>
  <si>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</si>
  <si>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</si>
  <si>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</si>
  <si>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</si>
  <si>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</si>
  <si>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</si>
  <si>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</si>
  <si>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</si>
  <si>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</si>
  <si>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</si>
  <si>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Исполнитель: </t>
  </si>
  <si>
    <t>Халат рабочий женский</t>
  </si>
  <si>
    <t>шт</t>
  </si>
  <si>
    <t xml:space="preserve">Приложение № 2 к информационной карте закупки </t>
  </si>
  <si>
    <t>Поставка специальной одежды</t>
  </si>
  <si>
    <t xml:space="preserve">Н(М)ЦД без НДС: </t>
  </si>
  <si>
    <t>Дата 10.07.2020г.</t>
  </si>
  <si>
    <t xml:space="preserve">Костюм влагозащитный </t>
  </si>
  <si>
    <t>Халат КЩС женский</t>
  </si>
  <si>
    <t>Костюм сварщика летний</t>
  </si>
  <si>
    <t>Костюм сварщика утепленный</t>
  </si>
  <si>
    <t>Костюм рабочий мужской, летний</t>
  </si>
  <si>
    <t xml:space="preserve">Костюм рабочий летний женский </t>
  </si>
  <si>
    <t>Костюм  мужской (куртка+брюки) рабочий для ИТР</t>
  </si>
  <si>
    <t>Костюм утепленный мужской (полукомбинезон +куртка)</t>
  </si>
  <si>
    <t xml:space="preserve">Костюм утепленный мужской (полукомбинезон +куртка)
для ИТР
</t>
  </si>
  <si>
    <t>Костюм утепленный женский (полукомбинезон +куртка)</t>
  </si>
  <si>
    <t>Плащ непромокаемый</t>
  </si>
  <si>
    <t>Поставщик №1 исх.№219Е от 16.06.2020г.</t>
  </si>
  <si>
    <t>Поставщик №3 исх.КП1735/20 от 29.06.2020г.</t>
  </si>
  <si>
    <t xml:space="preserve">НДС 20% </t>
  </si>
  <si>
    <t xml:space="preserve"> </t>
  </si>
  <si>
    <t>Поставщик № 2 исх. №66842 от 19.06.2020г.</t>
  </si>
  <si>
    <t>Халат КЩС, женский</t>
  </si>
  <si>
    <t>Халат рабочий, женский</t>
  </si>
  <si>
    <t>Исполнитель:  Волкова Е.В.</t>
  </si>
  <si>
    <t>Поставщик №3 исх.№2488 от 07.02.2022г.</t>
  </si>
  <si>
    <t>Костюм рабочий мужской, летний (васильковый)</t>
  </si>
  <si>
    <t>Костюм рабочий мужской, летний (зел.-жел.)</t>
  </si>
  <si>
    <t>Куртка  мужская  летняя  для ИТР</t>
  </si>
  <si>
    <t xml:space="preserve"> Полукомбинезон мужской  летний для ИТР</t>
  </si>
  <si>
    <t>Костюм сварщика, летний</t>
  </si>
  <si>
    <t>Куртка летняя женская</t>
  </si>
  <si>
    <t xml:space="preserve"> Полукомбинезон летний женский</t>
  </si>
  <si>
    <t>Поставщик №1 исх.№4589 от 04.03.2022г.</t>
  </si>
  <si>
    <t xml:space="preserve">Поставщик № 2 исх.№208 от 04.03.2022г. </t>
  </si>
  <si>
    <t>Дата 04.03.2021г.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</si>
</sst>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0.0000"/>
    <numFmt numFmtId="165" formatCode="0.00000"/>
    <numFmt numFmtId="166" formatCode="0.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1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43" fontId="18" fillId="0" borderId="0" applyFont="0" applyFill="0" applyBorder="0" applyAlignment="0" applyProtection="0"/>
  </cellStyleXfs>
  <cellXfs count="100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4" fontId="9" fillId="0" borderId="0" xfId="0" applyNumberFormat="1" applyFont="1" applyBorder="1" applyAlignment="1">
      <alignment horizontal="center" vertical="center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 readingOrder="1"/>
      <protection locked="0"/>
    </xf>
    <xf numFmtId="49" fontId="20" fillId="2" borderId="1" xfId="3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3" fillId="0" borderId="0" xfId="0" applyFont="1"/>
    <xf numFmtId="0" fontId="7" fillId="2" borderId="0" xfId="0" applyFont="1" applyFill="1" applyAlignment="1">
      <alignment horizontal="center"/>
    </xf>
    <xf numFmtId="2" fontId="7" fillId="2" borderId="0" xfId="0" applyNumberFormat="1" applyFont="1" applyFill="1"/>
    <xf numFmtId="1" fontId="3" fillId="2" borderId="1" xfId="0" applyNumberFormat="1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9" fillId="0" borderId="0" xfId="0" applyFont="1" applyAlignment="1" applyProtection="1">
      <alignment horizontal="center" vertical="top" wrapText="1"/>
      <protection locked="0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7</xdr:row>
      <xdr:rowOff>1600200</xdr:rowOff>
    </xdr:from>
    <xdr:to>
      <xdr:col>14</xdr:col>
      <xdr:colOff>1504950</xdr:colOff>
      <xdr:row>7</xdr:row>
      <xdr:rowOff>1962150</xdr:rowOff>
    </xdr:to>
    <xdr:pic>
      <xdr:nvPicPr>
        <xdr:cNvPr id="10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72425" y="28289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24860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57925" y="24574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7</xdr:row>
      <xdr:rowOff>1600200</xdr:rowOff>
    </xdr:from>
    <xdr:to>
      <xdr:col>14</xdr:col>
      <xdr:colOff>1504950</xdr:colOff>
      <xdr:row>7</xdr:row>
      <xdr:rowOff>1962150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43900" y="3133725"/>
          <a:ext cx="13811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91550" y="29337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"/>
  <sheetViews>
    <sheetView tabSelected="1" topLeftCell="A10" zoomScale="70" zoomScaleNormal="70" workbookViewId="0">
      <selection activeCell="M25" sqref="M25"/>
    </sheetView>
  </sheetViews>
  <sheetFormatPr defaultColWidth="9.140625" defaultRowHeight="12.75" x14ac:dyDescent="0.2"/>
  <cols>
    <col min="1" max="1" width="4.140625" style="2" customWidth="1"/>
    <col min="2" max="2" width="26.28515625" style="34" customWidth="1"/>
    <col min="3" max="3" width="5.85546875" style="2" customWidth="1"/>
    <col min="4" max="4" width="6.85546875" style="2" customWidth="1"/>
    <col min="5" max="5" width="12.85546875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36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30" ht="2.25" customHeight="1" x14ac:dyDescent="0.2"/>
    <row r="2" spans="1:30" ht="63" hidden="1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30" ht="52.5" hidden="1" customHeight="1" x14ac:dyDescent="0.2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30" ht="21.75" customHeigh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95" t="s">
        <v>25</v>
      </c>
      <c r="N4" s="96"/>
      <c r="O4" s="96"/>
      <c r="P4" s="96"/>
      <c r="Q4" s="48"/>
      <c r="R4" s="48"/>
    </row>
    <row r="5" spans="1:30" ht="21.75" customHeight="1" x14ac:dyDescent="0.3">
      <c r="A5" s="48"/>
      <c r="B5" s="48"/>
      <c r="C5" s="48"/>
      <c r="D5" s="48"/>
      <c r="E5" s="48"/>
      <c r="F5" s="48"/>
      <c r="G5" s="97" t="s">
        <v>26</v>
      </c>
      <c r="H5" s="98"/>
      <c r="I5" s="98"/>
      <c r="J5" s="98"/>
      <c r="K5" s="98"/>
      <c r="L5" s="98"/>
      <c r="M5" s="98"/>
      <c r="N5" s="98"/>
      <c r="O5" s="49"/>
      <c r="P5" s="49"/>
      <c r="Q5" s="48"/>
      <c r="R5" s="48"/>
    </row>
    <row r="6" spans="1:30" ht="36" customHeight="1" x14ac:dyDescent="0.2">
      <c r="A6" s="88" t="s">
        <v>16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30" ht="39" customHeight="1" x14ac:dyDescent="0.2">
      <c r="A7" s="89" t="s">
        <v>0</v>
      </c>
      <c r="B7" s="90" t="s">
        <v>14</v>
      </c>
      <c r="C7" s="91" t="s">
        <v>1</v>
      </c>
      <c r="D7" s="91" t="s">
        <v>2</v>
      </c>
      <c r="E7" s="81" t="s">
        <v>3</v>
      </c>
      <c r="F7" s="82"/>
      <c r="G7" s="93"/>
      <c r="H7" s="81" t="s">
        <v>9</v>
      </c>
      <c r="I7" s="82"/>
      <c r="J7" s="82"/>
      <c r="K7" s="83" t="s">
        <v>11</v>
      </c>
      <c r="L7" s="94" t="s">
        <v>17</v>
      </c>
      <c r="M7" s="94"/>
      <c r="N7" s="94"/>
      <c r="O7" s="77" t="s">
        <v>18</v>
      </c>
      <c r="P7" s="77"/>
      <c r="Q7" s="77"/>
      <c r="R7" s="77"/>
    </row>
    <row r="8" spans="1:30" ht="156" customHeight="1" x14ac:dyDescent="0.2">
      <c r="A8" s="89"/>
      <c r="B8" s="90"/>
      <c r="C8" s="92"/>
      <c r="D8" s="92"/>
      <c r="E8" s="31" t="s">
        <v>56</v>
      </c>
      <c r="F8" s="31" t="s">
        <v>57</v>
      </c>
      <c r="G8" s="31" t="s">
        <v>48</v>
      </c>
      <c r="H8" s="4" t="s">
        <v>10</v>
      </c>
      <c r="I8" s="4" t="s">
        <v>10</v>
      </c>
      <c r="J8" s="4" t="s">
        <v>10</v>
      </c>
      <c r="K8" s="84"/>
      <c r="L8" s="3" t="s">
        <v>12</v>
      </c>
      <c r="M8" s="3" t="s">
        <v>4</v>
      </c>
      <c r="N8" s="5" t="s">
        <v>5</v>
      </c>
      <c r="O8" s="23" t="s">
        <v>19</v>
      </c>
      <c r="P8" s="6" t="s">
        <v>6</v>
      </c>
      <c r="Q8" s="6" t="s">
        <v>7</v>
      </c>
      <c r="R8" s="35" t="s">
        <v>20</v>
      </c>
    </row>
    <row r="9" spans="1:30" s="46" customFormat="1" ht="33" customHeight="1" x14ac:dyDescent="0.2">
      <c r="A9" s="42">
        <v>1</v>
      </c>
      <c r="B9" s="43" t="s">
        <v>49</v>
      </c>
      <c r="C9" s="44" t="s">
        <v>24</v>
      </c>
      <c r="D9" s="45">
        <v>71</v>
      </c>
      <c r="E9" s="31">
        <v>4228.93</v>
      </c>
      <c r="F9" s="31">
        <v>4455.26</v>
      </c>
      <c r="G9" s="31">
        <v>4663.63</v>
      </c>
      <c r="H9" s="56"/>
      <c r="I9" s="56"/>
      <c r="J9" s="56"/>
      <c r="K9" s="57"/>
      <c r="L9" s="59">
        <f t="shared" ref="L9:L17" si="0">(E9+F9+G9)/3</f>
        <v>4449.2733333333335</v>
      </c>
      <c r="M9" s="60">
        <f t="shared" ref="M9:M17" si="1">SQRT(((SUM((POWER(E9-L9,2)),(POWER(F9-L9,2)),(POWER(G9-L9,2)))/(COLUMNS(E9:G9)-1))))</f>
        <v>217.4118272618426</v>
      </c>
      <c r="N9" s="60">
        <f t="shared" ref="N9:N17" si="2">M9/L9*100</f>
        <v>4.8864569778849862</v>
      </c>
      <c r="O9" s="61">
        <f t="shared" ref="O9:O17" si="3">((D9/3)*(SUM(E9:G9)))</f>
        <v>315898.40666666668</v>
      </c>
      <c r="P9" s="62">
        <f t="shared" ref="P9:P17" si="4">O9/D9</f>
        <v>4449.2733333333335</v>
      </c>
      <c r="Q9" s="61">
        <f t="shared" ref="Q9:Q17" si="5">ROUNDDOWN(P9,2)</f>
        <v>4449.2700000000004</v>
      </c>
      <c r="R9" s="63">
        <f t="shared" ref="R9:R17" si="6">Q9*D9</f>
        <v>315898.17000000004</v>
      </c>
    </row>
    <row r="10" spans="1:30" s="46" customFormat="1" ht="33" customHeight="1" x14ac:dyDescent="0.2">
      <c r="A10" s="42">
        <v>2</v>
      </c>
      <c r="B10" s="43" t="s">
        <v>50</v>
      </c>
      <c r="C10" s="44" t="s">
        <v>24</v>
      </c>
      <c r="D10" s="45">
        <v>39</v>
      </c>
      <c r="E10" s="31">
        <v>4228.93</v>
      </c>
      <c r="F10" s="31">
        <v>4455.26</v>
      </c>
      <c r="G10" s="31">
        <v>4663.63</v>
      </c>
      <c r="H10" s="56"/>
      <c r="I10" s="56"/>
      <c r="J10" s="56"/>
      <c r="K10" s="57"/>
      <c r="L10" s="59">
        <f t="shared" si="0"/>
        <v>4449.2733333333335</v>
      </c>
      <c r="M10" s="60">
        <f t="shared" si="1"/>
        <v>217.4118272618426</v>
      </c>
      <c r="N10" s="60">
        <f t="shared" si="2"/>
        <v>4.8864569778849862</v>
      </c>
      <c r="O10" s="61">
        <f t="shared" si="3"/>
        <v>173521.66</v>
      </c>
      <c r="P10" s="62">
        <f t="shared" si="4"/>
        <v>4449.2733333333335</v>
      </c>
      <c r="Q10" s="61">
        <f t="shared" si="5"/>
        <v>4449.2700000000004</v>
      </c>
      <c r="R10" s="63">
        <f t="shared" si="6"/>
        <v>173521.53000000003</v>
      </c>
    </row>
    <row r="11" spans="1:30" s="46" customFormat="1" ht="37.5" customHeight="1" x14ac:dyDescent="0.2">
      <c r="A11" s="42">
        <v>3</v>
      </c>
      <c r="B11" s="43" t="s">
        <v>51</v>
      </c>
      <c r="C11" s="44" t="s">
        <v>24</v>
      </c>
      <c r="D11" s="45">
        <v>17</v>
      </c>
      <c r="E11" s="31">
        <v>5764.03</v>
      </c>
      <c r="F11" s="31">
        <v>5741.16</v>
      </c>
      <c r="G11" s="31">
        <v>6344.93</v>
      </c>
      <c r="H11" s="56"/>
      <c r="I11" s="56"/>
      <c r="J11" s="56"/>
      <c r="K11" s="57"/>
      <c r="L11" s="59">
        <f t="shared" si="0"/>
        <v>5950.04</v>
      </c>
      <c r="M11" s="60">
        <f t="shared" si="1"/>
        <v>342.17589526440958</v>
      </c>
      <c r="N11" s="60">
        <f t="shared" si="2"/>
        <v>5.7508167216423685</v>
      </c>
      <c r="O11" s="61">
        <f t="shared" si="3"/>
        <v>101150.68</v>
      </c>
      <c r="P11" s="62">
        <f t="shared" si="4"/>
        <v>5950.04</v>
      </c>
      <c r="Q11" s="61">
        <f t="shared" si="5"/>
        <v>5950.04</v>
      </c>
      <c r="R11" s="63">
        <f t="shared" si="6"/>
        <v>101150.68</v>
      </c>
    </row>
    <row r="12" spans="1:30" s="46" customFormat="1" ht="37.5" customHeight="1" x14ac:dyDescent="0.2">
      <c r="A12" s="42">
        <v>4</v>
      </c>
      <c r="B12" s="43" t="s">
        <v>52</v>
      </c>
      <c r="C12" s="44" t="s">
        <v>24</v>
      </c>
      <c r="D12" s="45">
        <v>17</v>
      </c>
      <c r="E12" s="31">
        <v>5057.38</v>
      </c>
      <c r="F12" s="31">
        <v>5149.3599999999997</v>
      </c>
      <c r="G12" s="31">
        <v>5570.98</v>
      </c>
      <c r="H12" s="56"/>
      <c r="I12" s="56"/>
      <c r="J12" s="56"/>
      <c r="K12" s="57"/>
      <c r="L12" s="59">
        <f t="shared" si="0"/>
        <v>5259.24</v>
      </c>
      <c r="M12" s="60">
        <f t="shared" si="1"/>
        <v>273.8639275260615</v>
      </c>
      <c r="N12" s="60">
        <f t="shared" si="2"/>
        <v>5.2072909303637314</v>
      </c>
      <c r="O12" s="61">
        <f t="shared" si="3"/>
        <v>89407.08</v>
      </c>
      <c r="P12" s="62">
        <f t="shared" si="4"/>
        <v>5259.24</v>
      </c>
      <c r="Q12" s="61">
        <f t="shared" si="5"/>
        <v>5259.24</v>
      </c>
      <c r="R12" s="63">
        <f t="shared" si="6"/>
        <v>89407.08</v>
      </c>
    </row>
    <row r="13" spans="1:30" s="46" customFormat="1" ht="37.5" customHeight="1" x14ac:dyDescent="0.2">
      <c r="A13" s="42">
        <v>5</v>
      </c>
      <c r="B13" s="43" t="s">
        <v>53</v>
      </c>
      <c r="C13" s="44" t="s">
        <v>24</v>
      </c>
      <c r="D13" s="45">
        <v>5</v>
      </c>
      <c r="E13" s="31">
        <v>4002.13</v>
      </c>
      <c r="F13" s="31">
        <v>4263.8599999999997</v>
      </c>
      <c r="G13" s="31">
        <v>4415.2299999999996</v>
      </c>
      <c r="H13" s="56"/>
      <c r="I13" s="56"/>
      <c r="J13" s="56"/>
      <c r="K13" s="57"/>
      <c r="L13" s="59">
        <f t="shared" si="0"/>
        <v>4227.0733333333328</v>
      </c>
      <c r="M13" s="60">
        <f t="shared" ref="M13:M15" si="7">SQRT(((SUM((POWER(E13-L13,2)),(POWER(F13-L13,2)),(POWER(G13-L13,2)))/(COLUMNS(E13:G13)-1))))</f>
        <v>208.9924559244501</v>
      </c>
      <c r="N13" s="60">
        <f t="shared" ref="N13:N15" si="8">M13/L13*100</f>
        <v>4.9441407670030992</v>
      </c>
      <c r="O13" s="61">
        <f t="shared" si="3"/>
        <v>21135.366666666665</v>
      </c>
      <c r="P13" s="62">
        <f t="shared" ref="P13:P15" si="9">O13/D13</f>
        <v>4227.0733333333328</v>
      </c>
      <c r="Q13" s="61">
        <f t="shared" ref="Q13:Q15" si="10">ROUNDDOWN(P13,2)</f>
        <v>4227.07</v>
      </c>
      <c r="R13" s="63">
        <f t="shared" ref="R13:R15" si="11">Q13*D13</f>
        <v>21135.35</v>
      </c>
    </row>
    <row r="14" spans="1:30" s="46" customFormat="1" ht="37.5" customHeight="1" x14ac:dyDescent="0.2">
      <c r="A14" s="42">
        <v>6</v>
      </c>
      <c r="B14" s="43" t="s">
        <v>54</v>
      </c>
      <c r="C14" s="44" t="s">
        <v>24</v>
      </c>
      <c r="D14" s="45">
        <v>1</v>
      </c>
      <c r="E14" s="31">
        <v>2686.48</v>
      </c>
      <c r="F14" s="31">
        <v>3161.66</v>
      </c>
      <c r="G14" s="31">
        <v>2974.28</v>
      </c>
      <c r="H14" s="56"/>
      <c r="I14" s="56"/>
      <c r="J14" s="56"/>
      <c r="K14" s="57"/>
      <c r="L14" s="59">
        <f t="shared" si="0"/>
        <v>2940.8066666666668</v>
      </c>
      <c r="M14" s="60">
        <f t="shared" si="7"/>
        <v>239.35195034370057</v>
      </c>
      <c r="N14" s="60">
        <f t="shared" si="8"/>
        <v>8.1389896539849786</v>
      </c>
      <c r="O14" s="61">
        <f t="shared" si="3"/>
        <v>2940.8066666666664</v>
      </c>
      <c r="P14" s="62">
        <f t="shared" si="9"/>
        <v>2940.8066666666664</v>
      </c>
      <c r="Q14" s="61">
        <f t="shared" si="10"/>
        <v>2940.8</v>
      </c>
      <c r="R14" s="63">
        <f t="shared" si="11"/>
        <v>2940.8</v>
      </c>
    </row>
    <row r="15" spans="1:30" s="46" customFormat="1" ht="37.5" customHeight="1" x14ac:dyDescent="0.2">
      <c r="A15" s="42">
        <v>7</v>
      </c>
      <c r="B15" s="43" t="s">
        <v>55</v>
      </c>
      <c r="C15" s="44" t="s">
        <v>24</v>
      </c>
      <c r="D15" s="45">
        <v>1</v>
      </c>
      <c r="E15" s="31">
        <v>2437.63</v>
      </c>
      <c r="F15" s="31">
        <v>2953.76</v>
      </c>
      <c r="G15" s="31">
        <v>2701.73</v>
      </c>
      <c r="H15" s="56"/>
      <c r="I15" s="56"/>
      <c r="J15" s="56"/>
      <c r="K15" s="57"/>
      <c r="L15" s="59">
        <f t="shared" si="0"/>
        <v>2697.7066666666669</v>
      </c>
      <c r="M15" s="60">
        <f t="shared" si="7"/>
        <v>258.08852092515343</v>
      </c>
      <c r="N15" s="60">
        <f t="shared" si="8"/>
        <v>9.5669601189091491</v>
      </c>
      <c r="O15" s="61">
        <f t="shared" si="3"/>
        <v>2697.7066666666669</v>
      </c>
      <c r="P15" s="62">
        <f t="shared" si="9"/>
        <v>2697.7066666666669</v>
      </c>
      <c r="Q15" s="61">
        <f t="shared" si="10"/>
        <v>2697.7</v>
      </c>
      <c r="R15" s="63">
        <f t="shared" si="11"/>
        <v>2697.7</v>
      </c>
    </row>
    <row r="16" spans="1:30" s="46" customFormat="1" ht="49.5" customHeight="1" x14ac:dyDescent="0.2">
      <c r="A16" s="42">
        <v>8</v>
      </c>
      <c r="B16" s="43" t="s">
        <v>45</v>
      </c>
      <c r="C16" s="44" t="s">
        <v>24</v>
      </c>
      <c r="D16" s="45">
        <v>10</v>
      </c>
      <c r="E16" s="31">
        <v>2245.48</v>
      </c>
      <c r="F16" s="31">
        <v>2792.06</v>
      </c>
      <c r="G16" s="31">
        <v>2491.2800000000002</v>
      </c>
      <c r="H16" s="56"/>
      <c r="I16" s="56"/>
      <c r="J16" s="56"/>
      <c r="K16" s="57"/>
      <c r="L16" s="59">
        <f t="shared" si="0"/>
        <v>2509.6066666666666</v>
      </c>
      <c r="M16" s="60">
        <f t="shared" si="1"/>
        <v>273.75047786868487</v>
      </c>
      <c r="N16" s="60">
        <f t="shared" si="2"/>
        <v>10.908102911293598</v>
      </c>
      <c r="O16" s="61">
        <f t="shared" si="3"/>
        <v>25096.066666666666</v>
      </c>
      <c r="P16" s="62">
        <f t="shared" si="4"/>
        <v>2509.6066666666666</v>
      </c>
      <c r="Q16" s="61">
        <f t="shared" si="5"/>
        <v>2509.6</v>
      </c>
      <c r="R16" s="63">
        <f t="shared" si="6"/>
        <v>25096</v>
      </c>
      <c r="AD16" s="71"/>
    </row>
    <row r="17" spans="1:27" s="46" customFormat="1" ht="33" customHeight="1" x14ac:dyDescent="0.2">
      <c r="A17" s="42">
        <v>9</v>
      </c>
      <c r="B17" s="43" t="s">
        <v>46</v>
      </c>
      <c r="C17" s="44" t="s">
        <v>24</v>
      </c>
      <c r="D17" s="45">
        <v>19</v>
      </c>
      <c r="E17" s="31">
        <v>3748.03</v>
      </c>
      <c r="F17" s="31">
        <v>4052.66</v>
      </c>
      <c r="G17" s="31">
        <v>3939.13</v>
      </c>
      <c r="H17" s="56"/>
      <c r="I17" s="56"/>
      <c r="J17" s="56"/>
      <c r="K17" s="57"/>
      <c r="L17" s="59">
        <f t="shared" si="0"/>
        <v>3913.2733333333331</v>
      </c>
      <c r="M17" s="60">
        <f t="shared" si="1"/>
        <v>153.95221542197203</v>
      </c>
      <c r="N17" s="60">
        <f t="shared" si="2"/>
        <v>3.9341033019749547</v>
      </c>
      <c r="O17" s="61">
        <f t="shared" si="3"/>
        <v>74352.193333333329</v>
      </c>
      <c r="P17" s="62">
        <f t="shared" si="4"/>
        <v>3913.2733333333331</v>
      </c>
      <c r="Q17" s="61">
        <f t="shared" si="5"/>
        <v>3913.27</v>
      </c>
      <c r="R17" s="63">
        <f t="shared" si="6"/>
        <v>74352.13</v>
      </c>
    </row>
    <row r="18" spans="1:27" s="1" customFormat="1" ht="15" customHeight="1" x14ac:dyDescent="0.2">
      <c r="A18" s="13"/>
      <c r="B18" s="14"/>
      <c r="C18" s="15"/>
      <c r="D18" s="30"/>
      <c r="E18" s="16"/>
      <c r="F18" s="16"/>
      <c r="G18" s="16"/>
      <c r="H18" s="16"/>
      <c r="I18" s="16"/>
      <c r="J18" s="16"/>
      <c r="K18" s="17"/>
      <c r="L18" s="18"/>
      <c r="M18" s="19"/>
      <c r="N18" s="37"/>
      <c r="O18" s="85" t="s">
        <v>13</v>
      </c>
      <c r="P18" s="85"/>
      <c r="Q18" s="86"/>
      <c r="R18" s="22">
        <f>SUM(R9:R17)</f>
        <v>806199.44000000006</v>
      </c>
    </row>
    <row r="19" spans="1:27" s="1" customFormat="1" ht="15" customHeight="1" x14ac:dyDescent="0.25">
      <c r="A19" s="50"/>
      <c r="B19" s="47" t="s">
        <v>27</v>
      </c>
      <c r="C19" s="15"/>
      <c r="D19" s="30"/>
      <c r="E19" s="64">
        <f>SUM(R18-E21)</f>
        <v>671832.87000000011</v>
      </c>
      <c r="F19" s="53" t="s">
        <v>8</v>
      </c>
      <c r="G19" s="17"/>
      <c r="H19" s="17"/>
      <c r="I19" s="17"/>
      <c r="J19" s="17"/>
      <c r="K19" s="17"/>
      <c r="L19" s="55"/>
      <c r="M19" s="51"/>
      <c r="N19" s="52"/>
      <c r="O19" s="53"/>
      <c r="P19" s="53"/>
      <c r="Q19" s="53"/>
      <c r="R19" s="54"/>
    </row>
    <row r="20" spans="1:27" s="1" customFormat="1" ht="8.25" customHeight="1" x14ac:dyDescent="0.25">
      <c r="A20" s="50"/>
      <c r="B20" s="47"/>
      <c r="C20" s="15"/>
      <c r="D20" s="30"/>
      <c r="E20" s="17"/>
      <c r="F20" s="17"/>
      <c r="G20" s="17"/>
      <c r="H20" s="17"/>
      <c r="I20" s="17"/>
      <c r="J20" s="17"/>
      <c r="K20" s="17"/>
      <c r="L20" s="18"/>
      <c r="M20" s="51"/>
      <c r="N20" s="52"/>
      <c r="O20" s="53"/>
      <c r="P20" s="53"/>
      <c r="Q20" s="53"/>
      <c r="R20" s="54"/>
    </row>
    <row r="21" spans="1:27" s="1" customFormat="1" ht="15" customHeight="1" x14ac:dyDescent="0.25">
      <c r="A21" s="50"/>
      <c r="B21" s="47" t="s">
        <v>42</v>
      </c>
      <c r="C21" s="15"/>
      <c r="D21" s="30"/>
      <c r="E21" s="53">
        <v>134366.57</v>
      </c>
      <c r="F21" s="53" t="s">
        <v>8</v>
      </c>
      <c r="G21" s="17"/>
      <c r="H21" s="17"/>
      <c r="I21" s="17"/>
      <c r="J21" s="17"/>
      <c r="K21" s="17"/>
      <c r="L21" s="18"/>
      <c r="M21" s="51"/>
      <c r="N21" s="52"/>
      <c r="O21" s="53"/>
      <c r="P21" s="53"/>
      <c r="Q21" s="53"/>
      <c r="R21" s="54"/>
    </row>
    <row r="22" spans="1:27" s="7" customFormat="1" ht="27.75" customHeight="1" x14ac:dyDescent="0.25">
      <c r="A22" s="78" t="s">
        <v>21</v>
      </c>
      <c r="B22" s="78"/>
      <c r="C22" s="78"/>
      <c r="D22" s="78"/>
      <c r="E22" s="78"/>
      <c r="F22" s="78"/>
      <c r="G22" s="78"/>
      <c r="H22" s="78"/>
      <c r="I22" s="78"/>
      <c r="J22" s="78"/>
      <c r="K22" s="25"/>
      <c r="L22" s="27">
        <f>R18</f>
        <v>806199.44000000006</v>
      </c>
      <c r="M22" s="21" t="s">
        <v>8</v>
      </c>
      <c r="N22" s="38"/>
      <c r="O22" s="21"/>
      <c r="P22" s="21"/>
      <c r="Q22" s="21"/>
      <c r="R22" s="20"/>
    </row>
    <row r="23" spans="1:27" ht="52.5" customHeight="1" x14ac:dyDescent="0.2">
      <c r="A23" s="79" t="s">
        <v>15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AA23" s="70" t="s">
        <v>43</v>
      </c>
    </row>
    <row r="24" spans="1:27" ht="18.75" customHeight="1" x14ac:dyDescent="0.2">
      <c r="A24" s="33"/>
      <c r="B24" s="79" t="s">
        <v>47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39"/>
      <c r="O24" s="33"/>
      <c r="P24" s="33"/>
      <c r="Q24" s="33"/>
      <c r="R24" s="33"/>
    </row>
    <row r="25" spans="1:27" s="8" customFormat="1" ht="33" customHeight="1" x14ac:dyDescent="0.25">
      <c r="A25" s="32"/>
      <c r="B25" s="75" t="s">
        <v>58</v>
      </c>
      <c r="C25" s="75"/>
      <c r="D25" s="75"/>
      <c r="E25" s="75"/>
      <c r="F25" s="75"/>
      <c r="G25" s="28"/>
      <c r="H25" s="28"/>
      <c r="I25" s="28"/>
      <c r="J25" s="28"/>
      <c r="K25" s="28"/>
      <c r="L25" s="29"/>
      <c r="M25" s="29"/>
      <c r="N25" s="41"/>
      <c r="O25" s="12"/>
    </row>
    <row r="26" spans="1:27" s="8" customFormat="1" ht="15.75" x14ac:dyDescent="0.25">
      <c r="A26" s="76"/>
      <c r="B26" s="76"/>
      <c r="C26" s="76"/>
      <c r="D26" s="9"/>
      <c r="E26" s="10"/>
      <c r="F26" s="11"/>
      <c r="L26" s="24"/>
      <c r="M26" s="26"/>
      <c r="N26" s="40"/>
      <c r="O26" s="26"/>
    </row>
  </sheetData>
  <mergeCells count="19">
    <mergeCell ref="A2:R3"/>
    <mergeCell ref="A6:R6"/>
    <mergeCell ref="A7:A8"/>
    <mergeCell ref="B7:B8"/>
    <mergeCell ref="C7:C8"/>
    <mergeCell ref="D7:D8"/>
    <mergeCell ref="E7:G7"/>
    <mergeCell ref="L7:N7"/>
    <mergeCell ref="M4:P4"/>
    <mergeCell ref="G5:N5"/>
    <mergeCell ref="B25:F25"/>
    <mergeCell ref="A26:C26"/>
    <mergeCell ref="O7:R7"/>
    <mergeCell ref="A22:J22"/>
    <mergeCell ref="A23:R23"/>
    <mergeCell ref="H7:J7"/>
    <mergeCell ref="K7:K8"/>
    <mergeCell ref="O18:Q18"/>
    <mergeCell ref="B24:M24"/>
  </mergeCells>
  <phoneticPr fontId="0" type="noConversion"/>
  <pageMargins left="0.51181102362204722" right="0.70866141732283472" top="0.39370078740157483" bottom="0.35433070866141736" header="0.31496062992125984" footer="0.31496062992125984"/>
  <pageSetup paperSize="9" scale="6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topLeftCell="A7" zoomScale="70" zoomScaleNormal="70" workbookViewId="0">
      <selection activeCell="AF12" sqref="AF12"/>
    </sheetView>
  </sheetViews>
  <sheetFormatPr defaultColWidth="9.140625" defaultRowHeight="12.75" x14ac:dyDescent="0.2"/>
  <cols>
    <col min="1" max="1" width="4.140625" style="2" customWidth="1"/>
    <col min="2" max="2" width="26.28515625" style="34" customWidth="1"/>
    <col min="3" max="3" width="5.85546875" style="2" customWidth="1"/>
    <col min="4" max="4" width="6.85546875" style="2" customWidth="1"/>
    <col min="5" max="5" width="10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36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13.140625" style="2" customWidth="1"/>
    <col min="20" max="20" width="20.85546875" style="2" customWidth="1"/>
    <col min="21" max="21" width="8.7109375" style="2" customWidth="1"/>
    <col min="22" max="16384" width="9.140625" style="2"/>
  </cols>
  <sheetData>
    <row r="1" spans="1:21" ht="2.25" customHeight="1" x14ac:dyDescent="0.2"/>
    <row r="2" spans="1:21" ht="63" hidden="1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21" ht="52.5" hidden="1" customHeight="1" x14ac:dyDescent="0.2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21" ht="21.75" customHeight="1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95" t="s">
        <v>25</v>
      </c>
      <c r="N4" s="96"/>
      <c r="O4" s="96"/>
      <c r="P4" s="96"/>
      <c r="Q4" s="69"/>
      <c r="R4" s="69"/>
    </row>
    <row r="5" spans="1:21" ht="21.75" customHeight="1" x14ac:dyDescent="0.3">
      <c r="A5" s="69"/>
      <c r="B5" s="69"/>
      <c r="C5" s="69"/>
      <c r="D5" s="69"/>
      <c r="E5" s="69"/>
      <c r="F5" s="69"/>
      <c r="G5" s="97" t="s">
        <v>26</v>
      </c>
      <c r="H5" s="98"/>
      <c r="I5" s="98"/>
      <c r="J5" s="98"/>
      <c r="K5" s="98"/>
      <c r="L5" s="98"/>
      <c r="M5" s="98"/>
      <c r="N5" s="98"/>
      <c r="O5" s="49"/>
      <c r="P5" s="49"/>
      <c r="Q5" s="69"/>
      <c r="R5" s="69"/>
    </row>
    <row r="6" spans="1:21" ht="36" customHeight="1" x14ac:dyDescent="0.2">
      <c r="A6" s="88" t="s">
        <v>16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21" ht="39" customHeight="1" x14ac:dyDescent="0.2">
      <c r="A7" s="89" t="s">
        <v>0</v>
      </c>
      <c r="B7" s="90" t="s">
        <v>14</v>
      </c>
      <c r="C7" s="91" t="s">
        <v>1</v>
      </c>
      <c r="D7" s="91" t="s">
        <v>2</v>
      </c>
      <c r="E7" s="81" t="s">
        <v>3</v>
      </c>
      <c r="F7" s="82"/>
      <c r="G7" s="93"/>
      <c r="H7" s="81" t="s">
        <v>9</v>
      </c>
      <c r="I7" s="82"/>
      <c r="J7" s="82"/>
      <c r="K7" s="83" t="s">
        <v>11</v>
      </c>
      <c r="L7" s="94" t="s">
        <v>17</v>
      </c>
      <c r="M7" s="94"/>
      <c r="N7" s="94"/>
      <c r="O7" s="77" t="s">
        <v>18</v>
      </c>
      <c r="P7" s="77"/>
      <c r="Q7" s="77"/>
      <c r="R7" s="77"/>
    </row>
    <row r="8" spans="1:21" ht="156" customHeight="1" x14ac:dyDescent="0.2">
      <c r="A8" s="89"/>
      <c r="B8" s="90"/>
      <c r="C8" s="92"/>
      <c r="D8" s="92"/>
      <c r="E8" s="31" t="s">
        <v>40</v>
      </c>
      <c r="F8" s="31" t="s">
        <v>44</v>
      </c>
      <c r="G8" s="31" t="s">
        <v>41</v>
      </c>
      <c r="H8" s="4" t="s">
        <v>10</v>
      </c>
      <c r="I8" s="4" t="s">
        <v>10</v>
      </c>
      <c r="J8" s="4" t="s">
        <v>10</v>
      </c>
      <c r="K8" s="84"/>
      <c r="L8" s="66" t="s">
        <v>12</v>
      </c>
      <c r="M8" s="66" t="s">
        <v>4</v>
      </c>
      <c r="N8" s="5" t="s">
        <v>5</v>
      </c>
      <c r="O8" s="23" t="s">
        <v>19</v>
      </c>
      <c r="P8" s="6" t="s">
        <v>6</v>
      </c>
      <c r="Q8" s="6" t="s">
        <v>7</v>
      </c>
      <c r="R8" s="66" t="s">
        <v>20</v>
      </c>
    </row>
    <row r="9" spans="1:21" s="46" customFormat="1" ht="33" customHeight="1" x14ac:dyDescent="0.2">
      <c r="A9" s="42">
        <v>1</v>
      </c>
      <c r="B9" s="43" t="s">
        <v>29</v>
      </c>
      <c r="C9" s="44" t="s">
        <v>24</v>
      </c>
      <c r="D9" s="45">
        <v>15</v>
      </c>
      <c r="E9" s="58">
        <v>900</v>
      </c>
      <c r="F9" s="58">
        <v>883.5</v>
      </c>
      <c r="G9" s="58">
        <v>1070</v>
      </c>
      <c r="H9" s="56"/>
      <c r="I9" s="56"/>
      <c r="J9" s="56"/>
      <c r="K9" s="57"/>
      <c r="L9" s="59">
        <f t="shared" ref="L9:L20" si="0">(E9+F9+G9)/3</f>
        <v>951.16666666666663</v>
      </c>
      <c r="M9" s="60">
        <f t="shared" ref="M9:M20" si="1">SQRT(((SUM((POWER(E9-L9,2)),(POWER(F9-L9,2)),(POWER(G9-L9,2)))/(COLUMNS(E9:G9)-1))))</f>
        <v>103.2428367168073</v>
      </c>
      <c r="N9" s="60">
        <f t="shared" ref="N9:N20" si="2">M9/L9*100</f>
        <v>10.854337135112036</v>
      </c>
      <c r="O9" s="61">
        <f t="shared" ref="O9:O20" si="3">((D9/3)*(SUM(E9:G9)))</f>
        <v>14267.5</v>
      </c>
      <c r="P9" s="62">
        <f t="shared" ref="P9:P20" si="4">O9/D9</f>
        <v>951.16666666666663</v>
      </c>
      <c r="Q9" s="61">
        <f t="shared" ref="Q9:Q20" si="5">ROUNDDOWN(P9,2)</f>
        <v>951.16</v>
      </c>
      <c r="R9" s="63">
        <f t="shared" ref="R9:R20" si="6">Q9*D9</f>
        <v>14267.4</v>
      </c>
      <c r="S9" s="46">
        <f>D9*E9</f>
        <v>13500</v>
      </c>
      <c r="T9" s="46">
        <f>D9*F9</f>
        <v>13252.5</v>
      </c>
      <c r="U9" s="46">
        <f>T9*1.2</f>
        <v>15903</v>
      </c>
    </row>
    <row r="10" spans="1:21" s="46" customFormat="1" ht="33" customHeight="1" x14ac:dyDescent="0.2">
      <c r="A10" s="42">
        <v>2</v>
      </c>
      <c r="B10" s="43" t="s">
        <v>30</v>
      </c>
      <c r="C10" s="44" t="s">
        <v>24</v>
      </c>
      <c r="D10" s="45">
        <v>13</v>
      </c>
      <c r="E10" s="58">
        <v>1500</v>
      </c>
      <c r="F10" s="58">
        <v>823.5</v>
      </c>
      <c r="G10" s="58">
        <v>1535</v>
      </c>
      <c r="H10" s="56"/>
      <c r="I10" s="56"/>
      <c r="J10" s="56"/>
      <c r="K10" s="57"/>
      <c r="L10" s="59">
        <f t="shared" si="0"/>
        <v>1286.1666666666667</v>
      </c>
      <c r="M10" s="60">
        <f t="shared" si="1"/>
        <v>401.06306652861139</v>
      </c>
      <c r="N10" s="60">
        <f t="shared" si="2"/>
        <v>31.182822329553815</v>
      </c>
      <c r="O10" s="61">
        <f t="shared" si="3"/>
        <v>16720.166666666664</v>
      </c>
      <c r="P10" s="62">
        <f t="shared" si="4"/>
        <v>1286.1666666666665</v>
      </c>
      <c r="Q10" s="61">
        <f t="shared" si="5"/>
        <v>1286.1600000000001</v>
      </c>
      <c r="R10" s="63">
        <f t="shared" si="6"/>
        <v>16720.080000000002</v>
      </c>
      <c r="S10" s="46">
        <f>D10*E10</f>
        <v>19500</v>
      </c>
      <c r="T10" s="46">
        <f t="shared" ref="T10:T20" si="7">D10*F10</f>
        <v>10705.5</v>
      </c>
      <c r="U10" s="46">
        <f t="shared" ref="U10:U20" si="8">T10*1.2</f>
        <v>12846.6</v>
      </c>
    </row>
    <row r="11" spans="1:21" s="46" customFormat="1" ht="33" customHeight="1" x14ac:dyDescent="0.2">
      <c r="A11" s="42">
        <v>3</v>
      </c>
      <c r="B11" s="43" t="s">
        <v>23</v>
      </c>
      <c r="C11" s="44" t="s">
        <v>24</v>
      </c>
      <c r="D11" s="45">
        <v>27</v>
      </c>
      <c r="E11" s="58">
        <v>1050.5</v>
      </c>
      <c r="F11" s="58">
        <v>686</v>
      </c>
      <c r="G11" s="58">
        <v>1150</v>
      </c>
      <c r="H11" s="56"/>
      <c r="I11" s="56"/>
      <c r="J11" s="56"/>
      <c r="K11" s="57"/>
      <c r="L11" s="59">
        <f t="shared" si="0"/>
        <v>962.16666666666663</v>
      </c>
      <c r="M11" s="60">
        <f t="shared" si="1"/>
        <v>244.28688735446553</v>
      </c>
      <c r="N11" s="60">
        <f t="shared" si="2"/>
        <v>25.389248642418039</v>
      </c>
      <c r="O11" s="61">
        <f t="shared" si="3"/>
        <v>25978.5</v>
      </c>
      <c r="P11" s="62">
        <f t="shared" si="4"/>
        <v>962.16666666666663</v>
      </c>
      <c r="Q11" s="61">
        <f t="shared" si="5"/>
        <v>962.16</v>
      </c>
      <c r="R11" s="63">
        <f t="shared" si="6"/>
        <v>25978.32</v>
      </c>
      <c r="S11" s="46">
        <f>D11*E11</f>
        <v>28363.5</v>
      </c>
      <c r="T11" s="46">
        <f t="shared" si="7"/>
        <v>18522</v>
      </c>
      <c r="U11" s="46">
        <f t="shared" si="8"/>
        <v>22226.399999999998</v>
      </c>
    </row>
    <row r="12" spans="1:21" s="46" customFormat="1" ht="33" customHeight="1" x14ac:dyDescent="0.2">
      <c r="A12" s="42">
        <v>4</v>
      </c>
      <c r="B12" s="43" t="s">
        <v>31</v>
      </c>
      <c r="C12" s="44" t="s">
        <v>24</v>
      </c>
      <c r="D12" s="45">
        <v>5</v>
      </c>
      <c r="E12" s="58">
        <v>1296</v>
      </c>
      <c r="F12" s="58">
        <v>1823.5</v>
      </c>
      <c r="G12" s="58">
        <v>1700</v>
      </c>
      <c r="H12" s="56"/>
      <c r="I12" s="56"/>
      <c r="J12" s="56"/>
      <c r="K12" s="57"/>
      <c r="L12" s="59">
        <f t="shared" si="0"/>
        <v>1606.5</v>
      </c>
      <c r="M12" s="60">
        <f t="shared" si="1"/>
        <v>275.89989126492964</v>
      </c>
      <c r="N12" s="60">
        <f t="shared" si="2"/>
        <v>17.17397393494738</v>
      </c>
      <c r="O12" s="61">
        <f t="shared" si="3"/>
        <v>8032.5</v>
      </c>
      <c r="P12" s="62">
        <f t="shared" si="4"/>
        <v>1606.5</v>
      </c>
      <c r="Q12" s="61">
        <f t="shared" si="5"/>
        <v>1606.5</v>
      </c>
      <c r="R12" s="63">
        <f t="shared" si="6"/>
        <v>8032.5</v>
      </c>
      <c r="S12" s="46">
        <f>D12*E12</f>
        <v>6480</v>
      </c>
      <c r="T12" s="46">
        <f t="shared" si="7"/>
        <v>9117.5</v>
      </c>
      <c r="U12" s="46">
        <f t="shared" si="8"/>
        <v>10941</v>
      </c>
    </row>
    <row r="13" spans="1:21" s="46" customFormat="1" ht="33" customHeight="1" x14ac:dyDescent="0.2">
      <c r="A13" s="42">
        <v>5</v>
      </c>
      <c r="B13" s="43" t="s">
        <v>32</v>
      </c>
      <c r="C13" s="44" t="s">
        <v>24</v>
      </c>
      <c r="D13" s="45">
        <v>6</v>
      </c>
      <c r="E13" s="58">
        <v>2480</v>
      </c>
      <c r="F13" s="58">
        <v>3917.5</v>
      </c>
      <c r="G13" s="58">
        <v>3528</v>
      </c>
      <c r="H13" s="56"/>
      <c r="I13" s="56"/>
      <c r="J13" s="56"/>
      <c r="K13" s="57"/>
      <c r="L13" s="59">
        <f t="shared" si="0"/>
        <v>3308.5</v>
      </c>
      <c r="M13" s="60">
        <f t="shared" si="1"/>
        <v>743.46267559306568</v>
      </c>
      <c r="N13" s="60">
        <f t="shared" si="2"/>
        <v>22.471291388637319</v>
      </c>
      <c r="O13" s="61">
        <f t="shared" si="3"/>
        <v>19851</v>
      </c>
      <c r="P13" s="62">
        <f t="shared" si="4"/>
        <v>3308.5</v>
      </c>
      <c r="Q13" s="61">
        <f t="shared" si="5"/>
        <v>3308.5</v>
      </c>
      <c r="R13" s="63">
        <f t="shared" si="6"/>
        <v>19851</v>
      </c>
      <c r="S13" s="46">
        <f t="shared" ref="S13:S20" si="9">D13*E13</f>
        <v>14880</v>
      </c>
      <c r="T13" s="46">
        <f t="shared" si="7"/>
        <v>23505</v>
      </c>
      <c r="U13" s="46">
        <f t="shared" si="8"/>
        <v>28206</v>
      </c>
    </row>
    <row r="14" spans="1:21" s="46" customFormat="1" ht="33" customHeight="1" x14ac:dyDescent="0.2">
      <c r="A14" s="42">
        <v>6</v>
      </c>
      <c r="B14" s="43" t="s">
        <v>33</v>
      </c>
      <c r="C14" s="44" t="s">
        <v>24</v>
      </c>
      <c r="D14" s="73">
        <v>120</v>
      </c>
      <c r="E14" s="74">
        <v>2150</v>
      </c>
      <c r="F14" s="58">
        <v>1715.5</v>
      </c>
      <c r="G14" s="58">
        <v>2650</v>
      </c>
      <c r="H14" s="56"/>
      <c r="I14" s="56"/>
      <c r="J14" s="56"/>
      <c r="K14" s="57"/>
      <c r="L14" s="59">
        <f t="shared" si="0"/>
        <v>2171.8333333333335</v>
      </c>
      <c r="M14" s="60">
        <f t="shared" si="1"/>
        <v>467.63242331272681</v>
      </c>
      <c r="N14" s="60">
        <f t="shared" si="2"/>
        <v>21.531690122602722</v>
      </c>
      <c r="O14" s="61">
        <f t="shared" si="3"/>
        <v>260620</v>
      </c>
      <c r="P14" s="62">
        <f t="shared" si="4"/>
        <v>2171.8333333333335</v>
      </c>
      <c r="Q14" s="61">
        <f t="shared" si="5"/>
        <v>2171.83</v>
      </c>
      <c r="R14" s="63">
        <f t="shared" si="6"/>
        <v>260619.59999999998</v>
      </c>
      <c r="S14" s="72">
        <f>D14*E14</f>
        <v>258000</v>
      </c>
      <c r="T14" s="46">
        <f t="shared" si="7"/>
        <v>205860</v>
      </c>
      <c r="U14" s="46">
        <f t="shared" si="8"/>
        <v>247032</v>
      </c>
    </row>
    <row r="15" spans="1:21" s="46" customFormat="1" ht="37.5" customHeight="1" x14ac:dyDescent="0.2">
      <c r="A15" s="42">
        <v>7</v>
      </c>
      <c r="B15" s="43" t="s">
        <v>35</v>
      </c>
      <c r="C15" s="44" t="s">
        <v>24</v>
      </c>
      <c r="D15" s="45">
        <v>16</v>
      </c>
      <c r="E15" s="58">
        <v>1955</v>
      </c>
      <c r="F15" s="58">
        <v>1519</v>
      </c>
      <c r="G15" s="58">
        <v>2750</v>
      </c>
      <c r="H15" s="56"/>
      <c r="I15" s="56"/>
      <c r="J15" s="56"/>
      <c r="K15" s="57"/>
      <c r="L15" s="59">
        <f t="shared" si="0"/>
        <v>2074.6666666666665</v>
      </c>
      <c r="M15" s="60">
        <f t="shared" si="1"/>
        <v>624.16370715809273</v>
      </c>
      <c r="N15" s="60">
        <f t="shared" si="2"/>
        <v>30.085011591810385</v>
      </c>
      <c r="O15" s="61">
        <f t="shared" si="3"/>
        <v>33194.666666666664</v>
      </c>
      <c r="P15" s="62">
        <f t="shared" si="4"/>
        <v>2074.6666666666665</v>
      </c>
      <c r="Q15" s="61">
        <f t="shared" si="5"/>
        <v>2074.66</v>
      </c>
      <c r="R15" s="63">
        <f t="shared" si="6"/>
        <v>33194.559999999998</v>
      </c>
      <c r="S15" s="46">
        <f t="shared" si="9"/>
        <v>31280</v>
      </c>
      <c r="T15" s="46">
        <f t="shared" si="7"/>
        <v>24304</v>
      </c>
      <c r="U15" s="46">
        <f t="shared" si="8"/>
        <v>29164.799999999999</v>
      </c>
    </row>
    <row r="16" spans="1:21" s="46" customFormat="1" ht="37.5" customHeight="1" x14ac:dyDescent="0.2">
      <c r="A16" s="42">
        <v>8</v>
      </c>
      <c r="B16" s="43" t="s">
        <v>34</v>
      </c>
      <c r="C16" s="44" t="s">
        <v>24</v>
      </c>
      <c r="D16" s="45">
        <v>29</v>
      </c>
      <c r="E16" s="58">
        <v>2550</v>
      </c>
      <c r="F16" s="58">
        <v>1715.5</v>
      </c>
      <c r="G16" s="58">
        <v>2761</v>
      </c>
      <c r="H16" s="56"/>
      <c r="I16" s="56"/>
      <c r="J16" s="56"/>
      <c r="K16" s="57"/>
      <c r="L16" s="59">
        <f t="shared" si="0"/>
        <v>2342.1666666666665</v>
      </c>
      <c r="M16" s="60">
        <f t="shared" si="1"/>
        <v>552.86850455902561</v>
      </c>
      <c r="N16" s="60">
        <f t="shared" si="2"/>
        <v>23.605002685221333</v>
      </c>
      <c r="O16" s="61">
        <f t="shared" si="3"/>
        <v>67922.833333333328</v>
      </c>
      <c r="P16" s="62">
        <f t="shared" si="4"/>
        <v>2342.1666666666665</v>
      </c>
      <c r="Q16" s="61">
        <f t="shared" si="5"/>
        <v>2342.16</v>
      </c>
      <c r="R16" s="63">
        <f t="shared" si="6"/>
        <v>67922.64</v>
      </c>
      <c r="S16" s="46">
        <f t="shared" si="9"/>
        <v>73950</v>
      </c>
      <c r="T16" s="46">
        <f t="shared" si="7"/>
        <v>49749.5</v>
      </c>
      <c r="U16" s="46">
        <f t="shared" si="8"/>
        <v>59699.399999999994</v>
      </c>
    </row>
    <row r="17" spans="1:30" s="46" customFormat="1" ht="37.5" customHeight="1" x14ac:dyDescent="0.2">
      <c r="A17" s="42">
        <v>9</v>
      </c>
      <c r="B17" s="43" t="s">
        <v>36</v>
      </c>
      <c r="C17" s="44" t="s">
        <v>24</v>
      </c>
      <c r="D17" s="45">
        <v>116</v>
      </c>
      <c r="E17" s="58">
        <v>3080</v>
      </c>
      <c r="F17" s="58">
        <v>3283.5</v>
      </c>
      <c r="G17" s="58">
        <v>3250</v>
      </c>
      <c r="H17" s="56"/>
      <c r="I17" s="56"/>
      <c r="J17" s="56"/>
      <c r="K17" s="57"/>
      <c r="L17" s="59">
        <f t="shared" si="0"/>
        <v>3204.5</v>
      </c>
      <c r="M17" s="60">
        <f t="shared" si="1"/>
        <v>109.11347304526605</v>
      </c>
      <c r="N17" s="60">
        <f t="shared" si="2"/>
        <v>3.4050077405294443</v>
      </c>
      <c r="O17" s="61">
        <f t="shared" si="3"/>
        <v>371722</v>
      </c>
      <c r="P17" s="62">
        <f t="shared" si="4"/>
        <v>3204.5</v>
      </c>
      <c r="Q17" s="61">
        <f t="shared" si="5"/>
        <v>3204.5</v>
      </c>
      <c r="R17" s="63">
        <f t="shared" si="6"/>
        <v>371722</v>
      </c>
      <c r="S17" s="46">
        <f t="shared" si="9"/>
        <v>357280</v>
      </c>
      <c r="T17" s="46">
        <f t="shared" si="7"/>
        <v>380886</v>
      </c>
      <c r="U17" s="46">
        <f t="shared" si="8"/>
        <v>457063.2</v>
      </c>
    </row>
    <row r="18" spans="1:30" s="46" customFormat="1" ht="49.5" customHeight="1" x14ac:dyDescent="0.2">
      <c r="A18" s="42">
        <v>10</v>
      </c>
      <c r="B18" s="43" t="s">
        <v>37</v>
      </c>
      <c r="C18" s="44" t="s">
        <v>24</v>
      </c>
      <c r="D18" s="45">
        <v>11</v>
      </c>
      <c r="E18" s="58">
        <v>3610</v>
      </c>
      <c r="F18" s="58">
        <v>3430.5</v>
      </c>
      <c r="G18" s="58">
        <v>3250</v>
      </c>
      <c r="H18" s="56"/>
      <c r="I18" s="56"/>
      <c r="J18" s="56"/>
      <c r="K18" s="57"/>
      <c r="L18" s="59">
        <f t="shared" si="0"/>
        <v>3430.1666666666665</v>
      </c>
      <c r="M18" s="60">
        <f t="shared" si="1"/>
        <v>180.00023148133263</v>
      </c>
      <c r="N18" s="60">
        <f t="shared" si="2"/>
        <v>5.2475651760750006</v>
      </c>
      <c r="O18" s="61">
        <f t="shared" si="3"/>
        <v>37731.833333333328</v>
      </c>
      <c r="P18" s="62">
        <f t="shared" si="4"/>
        <v>3430.1666666666661</v>
      </c>
      <c r="Q18" s="61">
        <f t="shared" si="5"/>
        <v>3430.16</v>
      </c>
      <c r="R18" s="63">
        <f t="shared" si="6"/>
        <v>37731.759999999995</v>
      </c>
      <c r="S18" s="46">
        <f t="shared" si="9"/>
        <v>39710</v>
      </c>
      <c r="T18" s="46">
        <f t="shared" si="7"/>
        <v>37735.5</v>
      </c>
      <c r="U18" s="46">
        <f t="shared" si="8"/>
        <v>45282.6</v>
      </c>
      <c r="AD18" s="71"/>
    </row>
    <row r="19" spans="1:30" s="46" customFormat="1" ht="33" customHeight="1" x14ac:dyDescent="0.2">
      <c r="A19" s="42">
        <v>11</v>
      </c>
      <c r="B19" s="43" t="s">
        <v>38</v>
      </c>
      <c r="C19" s="44" t="s">
        <v>24</v>
      </c>
      <c r="D19" s="45">
        <v>57</v>
      </c>
      <c r="E19" s="58">
        <v>4750</v>
      </c>
      <c r="F19" s="58">
        <v>3400</v>
      </c>
      <c r="G19" s="58">
        <v>4324</v>
      </c>
      <c r="H19" s="56"/>
      <c r="I19" s="56"/>
      <c r="J19" s="56"/>
      <c r="K19" s="57"/>
      <c r="L19" s="59">
        <f t="shared" si="0"/>
        <v>4158</v>
      </c>
      <c r="M19" s="60">
        <f t="shared" si="1"/>
        <v>690.13911641059735</v>
      </c>
      <c r="N19" s="60">
        <f t="shared" si="2"/>
        <v>16.597862347537216</v>
      </c>
      <c r="O19" s="61">
        <f t="shared" si="3"/>
        <v>237006</v>
      </c>
      <c r="P19" s="62">
        <f t="shared" si="4"/>
        <v>4158</v>
      </c>
      <c r="Q19" s="61">
        <f t="shared" si="5"/>
        <v>4158</v>
      </c>
      <c r="R19" s="63">
        <f t="shared" si="6"/>
        <v>237006</v>
      </c>
      <c r="S19" s="46">
        <f t="shared" si="9"/>
        <v>270750</v>
      </c>
      <c r="T19" s="46">
        <f t="shared" si="7"/>
        <v>193800</v>
      </c>
      <c r="U19" s="46">
        <f t="shared" si="8"/>
        <v>232560</v>
      </c>
    </row>
    <row r="20" spans="1:30" s="46" customFormat="1" ht="33" customHeight="1" x14ac:dyDescent="0.2">
      <c r="A20" s="42">
        <v>12</v>
      </c>
      <c r="B20" s="43" t="s">
        <v>39</v>
      </c>
      <c r="C20" s="44" t="s">
        <v>24</v>
      </c>
      <c r="D20" s="45">
        <v>31</v>
      </c>
      <c r="E20" s="58">
        <v>750</v>
      </c>
      <c r="F20" s="58">
        <v>539</v>
      </c>
      <c r="G20" s="58">
        <v>788</v>
      </c>
      <c r="H20" s="56"/>
      <c r="I20" s="56"/>
      <c r="J20" s="56"/>
      <c r="K20" s="57"/>
      <c r="L20" s="59">
        <f t="shared" si="0"/>
        <v>692.33333333333337</v>
      </c>
      <c r="M20" s="60">
        <f t="shared" si="1"/>
        <v>134.14295856784037</v>
      </c>
      <c r="N20" s="60">
        <f t="shared" si="2"/>
        <v>19.375487515817095</v>
      </c>
      <c r="O20" s="61">
        <f t="shared" si="3"/>
        <v>21462.333333333336</v>
      </c>
      <c r="P20" s="62">
        <f t="shared" si="4"/>
        <v>692.33333333333337</v>
      </c>
      <c r="Q20" s="61">
        <f t="shared" si="5"/>
        <v>692.33</v>
      </c>
      <c r="R20" s="63">
        <f t="shared" si="6"/>
        <v>21462.23</v>
      </c>
      <c r="S20" s="46">
        <f t="shared" si="9"/>
        <v>23250</v>
      </c>
      <c r="T20" s="46">
        <f t="shared" si="7"/>
        <v>16709</v>
      </c>
      <c r="U20" s="46">
        <f t="shared" si="8"/>
        <v>20050.8</v>
      </c>
    </row>
    <row r="21" spans="1:30" s="1" customFormat="1" ht="15" customHeight="1" x14ac:dyDescent="0.2">
      <c r="A21" s="13"/>
      <c r="B21" s="14"/>
      <c r="C21" s="15"/>
      <c r="D21" s="30"/>
      <c r="E21" s="16"/>
      <c r="F21" s="16"/>
      <c r="G21" s="16"/>
      <c r="H21" s="16"/>
      <c r="I21" s="16"/>
      <c r="J21" s="16"/>
      <c r="K21" s="17"/>
      <c r="L21" s="18"/>
      <c r="M21" s="19"/>
      <c r="N21" s="37"/>
      <c r="O21" s="85" t="s">
        <v>13</v>
      </c>
      <c r="P21" s="85"/>
      <c r="Q21" s="86"/>
      <c r="R21" s="22">
        <f>SUM(R9:R20)</f>
        <v>1114508.0899999999</v>
      </c>
    </row>
    <row r="22" spans="1:30" s="1" customFormat="1" ht="15" customHeight="1" x14ac:dyDescent="0.25">
      <c r="A22" s="50"/>
      <c r="B22" s="67" t="s">
        <v>27</v>
      </c>
      <c r="C22" s="15"/>
      <c r="D22" s="30"/>
      <c r="E22" s="64">
        <v>948924.58</v>
      </c>
      <c r="F22" s="53" t="s">
        <v>8</v>
      </c>
      <c r="G22" s="17"/>
      <c r="H22" s="17"/>
      <c r="I22" s="17"/>
      <c r="J22" s="17"/>
      <c r="K22" s="17"/>
      <c r="L22" s="55"/>
      <c r="M22" s="51"/>
      <c r="N22" s="52"/>
      <c r="O22" s="53"/>
      <c r="P22" s="53"/>
      <c r="Q22" s="53"/>
      <c r="R22" s="54"/>
    </row>
    <row r="23" spans="1:30" s="1" customFormat="1" ht="8.25" customHeight="1" x14ac:dyDescent="0.25">
      <c r="A23" s="50"/>
      <c r="B23" s="67"/>
      <c r="C23" s="15"/>
      <c r="D23" s="30"/>
      <c r="E23" s="17"/>
      <c r="F23" s="17"/>
      <c r="G23" s="17"/>
      <c r="H23" s="17"/>
      <c r="I23" s="17"/>
      <c r="J23" s="17"/>
      <c r="K23" s="17"/>
      <c r="L23" s="18"/>
      <c r="M23" s="51"/>
      <c r="N23" s="52"/>
      <c r="O23" s="53"/>
      <c r="P23" s="53"/>
      <c r="Q23" s="53"/>
      <c r="R23" s="54"/>
    </row>
    <row r="24" spans="1:30" s="1" customFormat="1" ht="15" customHeight="1" x14ac:dyDescent="0.25">
      <c r="A24" s="50"/>
      <c r="B24" s="67" t="s">
        <v>42</v>
      </c>
      <c r="C24" s="15"/>
      <c r="D24" s="30"/>
      <c r="E24" s="53">
        <v>189784.92</v>
      </c>
      <c r="F24" s="53" t="s">
        <v>8</v>
      </c>
      <c r="G24" s="17"/>
      <c r="H24" s="17"/>
      <c r="I24" s="17"/>
      <c r="J24" s="17"/>
      <c r="K24" s="17"/>
      <c r="L24" s="18"/>
      <c r="M24" s="51"/>
      <c r="N24" s="52"/>
      <c r="O24" s="53"/>
      <c r="P24" s="53"/>
      <c r="Q24" s="53"/>
      <c r="R24" s="54"/>
    </row>
    <row r="25" spans="1:30" s="7" customFormat="1" ht="27.75" customHeight="1" x14ac:dyDescent="0.25">
      <c r="A25" s="78" t="s">
        <v>21</v>
      </c>
      <c r="B25" s="78"/>
      <c r="C25" s="78"/>
      <c r="D25" s="78"/>
      <c r="E25" s="78"/>
      <c r="F25" s="78"/>
      <c r="G25" s="78"/>
      <c r="H25" s="78"/>
      <c r="I25" s="78"/>
      <c r="J25" s="78"/>
      <c r="K25" s="25"/>
      <c r="L25" s="27">
        <f>R21</f>
        <v>1114508.0899999999</v>
      </c>
      <c r="M25" s="21" t="s">
        <v>8</v>
      </c>
      <c r="N25" s="38"/>
      <c r="O25" s="21"/>
      <c r="P25" s="21"/>
      <c r="Q25" s="21"/>
      <c r="R25" s="20"/>
    </row>
    <row r="26" spans="1:30" ht="52.5" customHeight="1" x14ac:dyDescent="0.2">
      <c r="A26" s="79" t="s">
        <v>15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AA26" s="70" t="s">
        <v>43</v>
      </c>
    </row>
    <row r="27" spans="1:30" ht="18.75" customHeight="1" x14ac:dyDescent="0.2">
      <c r="A27" s="68"/>
      <c r="B27" s="79" t="s">
        <v>22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39"/>
      <c r="O27" s="68"/>
      <c r="P27" s="68"/>
      <c r="Q27" s="68"/>
      <c r="R27" s="68"/>
    </row>
    <row r="28" spans="1:30" s="8" customFormat="1" ht="33" customHeight="1" x14ac:dyDescent="0.25">
      <c r="A28" s="65"/>
      <c r="B28" s="99" t="s">
        <v>28</v>
      </c>
      <c r="C28" s="99"/>
      <c r="D28" s="99"/>
      <c r="E28" s="99"/>
      <c r="F28" s="99"/>
      <c r="G28" s="28"/>
      <c r="H28" s="28"/>
      <c r="I28" s="28"/>
      <c r="J28" s="28"/>
      <c r="K28" s="28"/>
      <c r="L28" s="29"/>
      <c r="M28" s="29"/>
      <c r="N28" s="41"/>
      <c r="O28" s="12"/>
    </row>
    <row r="29" spans="1:30" s="8" customFormat="1" ht="15.75" x14ac:dyDescent="0.25">
      <c r="A29" s="76"/>
      <c r="B29" s="76"/>
      <c r="C29" s="76"/>
      <c r="D29" s="9"/>
      <c r="E29" s="10"/>
      <c r="F29" s="11"/>
      <c r="L29" s="24"/>
      <c r="M29" s="26"/>
      <c r="N29" s="40"/>
      <c r="O29" s="26"/>
    </row>
  </sheetData>
  <mergeCells count="19">
    <mergeCell ref="O7:R7"/>
    <mergeCell ref="O21:Q21"/>
    <mergeCell ref="A25:J25"/>
    <mergeCell ref="A26:R26"/>
    <mergeCell ref="A2:R3"/>
    <mergeCell ref="M4:P4"/>
    <mergeCell ref="G5:N5"/>
    <mergeCell ref="A6:R6"/>
    <mergeCell ref="A7:A8"/>
    <mergeCell ref="B7:B8"/>
    <mergeCell ref="C7:C8"/>
    <mergeCell ref="D7:D8"/>
    <mergeCell ref="E7:G7"/>
    <mergeCell ref="H7:J7"/>
    <mergeCell ref="B27:M27"/>
    <mergeCell ref="B28:F28"/>
    <mergeCell ref="A29:C29"/>
    <mergeCell ref="K7:K8"/>
    <mergeCell ref="L7:N7"/>
  </mergeCells>
  <pageMargins left="0.51181102362204722" right="0.70866141732283472" top="0.39370078740157483" bottom="0.35433070866141736" header="0.31496062992125984" footer="0.31496062992125984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Расчет цены</vt:lpstr>
      <vt:lpstr>Расчет цены (2)</vt:lpstr>
      <vt:lpstr>'Расчет цены'!Область_печати</vt:lpstr>
      <vt:lpstr>'Расчет цены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Фоминых Ирина Геннадьевна</cp:lastModifiedBy>
  <cp:lastPrinted>2022-02-24T06:59:15Z</cp:lastPrinted>
  <dcterms:created xsi:type="dcterms:W3CDTF">2014-01-15T18:15:09Z</dcterms:created>
  <dcterms:modified xsi:type="dcterms:W3CDTF">2022-03-04T09:39:42Z</dcterms:modified>
</cp:coreProperties>
</file>